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GECOV\CONTRATOS\CONTRATOS CORPORATIVOS\CONTRATO 019-2017 - MANUTENÇÃO VEICULOS - TICKET LOG\ADITIVO\"/>
    </mc:Choice>
  </mc:AlternateContent>
  <bookViews>
    <workbookView xWindow="0" yWindow="0" windowWidth="28800" windowHeight="11835"/>
  </bookViews>
  <sheets>
    <sheet name="Modelo de Documento" sheetId="1" r:id="rId1"/>
    <sheet name="Valores Atuais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D20" i="2"/>
  <c r="J27" i="2" l="1"/>
  <c r="I27" i="2"/>
  <c r="J21" i="2"/>
  <c r="I21" i="2"/>
  <c r="I6" i="2"/>
  <c r="A76" i="1" l="1"/>
  <c r="A75" i="1"/>
  <c r="F75" i="1"/>
  <c r="F76" i="1"/>
  <c r="A41" i="1" l="1"/>
  <c r="A22" i="1"/>
  <c r="J26" i="2"/>
  <c r="I26" i="2"/>
  <c r="J15" i="2"/>
  <c r="I15" i="2"/>
  <c r="I20" i="2"/>
  <c r="J20" i="2"/>
  <c r="I31" i="2"/>
  <c r="J31" i="2"/>
  <c r="J30" i="2"/>
  <c r="I30" i="2"/>
  <c r="J29" i="2"/>
  <c r="I29" i="2"/>
  <c r="J28" i="2"/>
  <c r="I28" i="2"/>
  <c r="J24" i="2"/>
  <c r="I24" i="2"/>
  <c r="J23" i="2"/>
  <c r="I23" i="2"/>
  <c r="J22" i="2"/>
  <c r="I22" i="2"/>
  <c r="J19" i="2"/>
  <c r="I19" i="2"/>
  <c r="J18" i="2"/>
  <c r="I18" i="2"/>
  <c r="J17" i="2"/>
  <c r="I17" i="2"/>
  <c r="J13" i="2"/>
  <c r="I13" i="2"/>
  <c r="J12" i="2"/>
  <c r="I12" i="2"/>
  <c r="J11" i="2"/>
  <c r="I11" i="2"/>
  <c r="J10" i="2"/>
  <c r="I10" i="2"/>
  <c r="J9" i="2"/>
  <c r="I9" i="2"/>
  <c r="J8" i="2"/>
  <c r="J35" i="2" s="1"/>
  <c r="I8" i="2"/>
  <c r="I4" i="2"/>
  <c r="J4" i="2"/>
  <c r="I5" i="2"/>
  <c r="J5" i="2"/>
  <c r="J3" i="2"/>
  <c r="I3" i="2"/>
  <c r="J16" i="2"/>
  <c r="I16" i="2"/>
  <c r="J14" i="2"/>
  <c r="I14" i="2"/>
  <c r="J6" i="2"/>
  <c r="J34" i="2"/>
  <c r="I34" i="2"/>
  <c r="H34" i="2"/>
  <c r="J25" i="2"/>
  <c r="I25" i="2"/>
  <c r="J7" i="2"/>
  <c r="I7" i="2"/>
  <c r="I33" i="2"/>
  <c r="J33" i="2"/>
  <c r="H33" i="2"/>
  <c r="J32" i="2"/>
  <c r="I32" i="2"/>
  <c r="H32" i="2"/>
  <c r="G35" i="2"/>
  <c r="G4" i="2"/>
  <c r="H4" i="2"/>
  <c r="G5" i="2"/>
  <c r="H5" i="2"/>
  <c r="G6" i="2"/>
  <c r="H6" i="2"/>
  <c r="G7" i="2"/>
  <c r="H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G28" i="2"/>
  <c r="H28" i="2"/>
  <c r="G29" i="2"/>
  <c r="G30" i="2"/>
  <c r="G31" i="2"/>
  <c r="H31" i="2"/>
  <c r="H3" i="2"/>
  <c r="G3" i="2"/>
  <c r="F31" i="2"/>
  <c r="F29" i="2"/>
  <c r="F28" i="2"/>
  <c r="F26" i="2"/>
  <c r="F25" i="2"/>
  <c r="F24" i="2"/>
  <c r="F23" i="2"/>
  <c r="F22" i="2"/>
  <c r="F21" i="2"/>
  <c r="F20" i="2"/>
  <c r="F18" i="2"/>
  <c r="F17" i="2"/>
  <c r="F16" i="2"/>
  <c r="F15" i="2"/>
  <c r="F14" i="2"/>
  <c r="F13" i="2"/>
  <c r="F12" i="2"/>
  <c r="F11" i="2"/>
  <c r="F10" i="2"/>
  <c r="F9" i="2"/>
  <c r="F7" i="2"/>
  <c r="F6" i="2"/>
  <c r="F5" i="2"/>
  <c r="F4" i="2"/>
  <c r="F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21" i="2"/>
  <c r="D22" i="2"/>
  <c r="D23" i="2"/>
  <c r="D24" i="2"/>
  <c r="D25" i="2"/>
  <c r="D26" i="2"/>
  <c r="D28" i="2"/>
  <c r="D29" i="2"/>
  <c r="D31" i="2"/>
  <c r="D3" i="2"/>
  <c r="E35" i="2"/>
  <c r="C35" i="2"/>
  <c r="H35" i="2" l="1"/>
  <c r="I35" i="2"/>
  <c r="I36" i="2" s="1"/>
</calcChain>
</file>

<file path=xl/sharedStrings.xml><?xml version="1.0" encoding="utf-8"?>
<sst xmlns="http://schemas.openxmlformats.org/spreadsheetml/2006/main" count="75" uniqueCount="66">
  <si>
    <t>ÓRGÃO</t>
  </si>
  <si>
    <t xml:space="preserve">PEÇAS </t>
  </si>
  <si>
    <t>MANUTENÇÃO</t>
  </si>
  <si>
    <t>TOTAL GERAL</t>
  </si>
  <si>
    <t>ADERES</t>
  </si>
  <si>
    <t>AGERH</t>
  </si>
  <si>
    <t>APEES</t>
  </si>
  <si>
    <t>CBMES</t>
  </si>
  <si>
    <t>CETURB</t>
  </si>
  <si>
    <t>DER</t>
  </si>
  <si>
    <t>DETRAN</t>
  </si>
  <si>
    <t>HPM</t>
  </si>
  <si>
    <t>FAMES</t>
  </si>
  <si>
    <t>IASES</t>
  </si>
  <si>
    <t>IDAF</t>
  </si>
  <si>
    <t>IEMA</t>
  </si>
  <si>
    <t>INCAPER</t>
  </si>
  <si>
    <t>IPEM</t>
  </si>
  <si>
    <t>JUCEES</t>
  </si>
  <si>
    <t>PCES</t>
  </si>
  <si>
    <t>PGE</t>
  </si>
  <si>
    <t>PMES</t>
  </si>
  <si>
    <t>PROCON</t>
  </si>
  <si>
    <t>RTV</t>
  </si>
  <si>
    <t>SECONT</t>
  </si>
  <si>
    <t>SECULT</t>
  </si>
  <si>
    <t>SEDU</t>
  </si>
  <si>
    <t>SEFAZ</t>
  </si>
  <si>
    <t>SEJUS</t>
  </si>
  <si>
    <t>SESA</t>
  </si>
  <si>
    <t>SESP</t>
  </si>
  <si>
    <t>SESPORT</t>
  </si>
  <si>
    <t>SETADES</t>
  </si>
  <si>
    <t>TOTAL</t>
  </si>
  <si>
    <t xml:space="preserve">Peças </t>
  </si>
  <si>
    <t>Manutenção</t>
  </si>
  <si>
    <t>Original</t>
  </si>
  <si>
    <t>DPES</t>
  </si>
  <si>
    <t>SEDH</t>
  </si>
  <si>
    <t>SECTI</t>
  </si>
  <si>
    <t>DECLARAÇÃO</t>
  </si>
  <si>
    <t xml:space="preserve">                       GOVERNO DO ESTADO DO ESPIRITO SANTO </t>
  </si>
  <si>
    <t xml:space="preserve">                       SECRETARIA DE ESTADO DE GESTÃO E RECURSOS HUMANOS - SEGER</t>
  </si>
  <si>
    <t>FORMULÁRIO DE DOTAÇÃO ORÇAMENTÁRIA PARA PRORROGAÇÃO DO CONTRATO Nº 019/2017
Contratação de Serviço Manutenção de veículos oficiais</t>
  </si>
  <si>
    <t>OBJETO:  MANUTENÇÃO DE VEÍCULOS E EQUIPAMENTOS DO GOVERNO DO ES</t>
  </si>
  <si>
    <r>
      <rPr>
        <b/>
        <sz val="11"/>
        <color theme="1"/>
        <rFont val="Calibri"/>
        <family val="2"/>
        <scheme val="minor"/>
      </rPr>
      <t xml:space="preserve">Valor Previsto para Novembro e Dezembro de 2019 </t>
    </r>
    <r>
      <rPr>
        <sz val="11"/>
        <color theme="1"/>
        <rFont val="Calibri"/>
        <family val="2"/>
        <scheme val="minor"/>
      </rPr>
      <t>(A Nota de Reserva deve corresponder ao valor informado neste campo)</t>
    </r>
  </si>
  <si>
    <r>
      <rPr>
        <b/>
        <sz val="10"/>
        <color theme="1"/>
        <rFont val="Calibri"/>
        <family val="2"/>
        <scheme val="minor"/>
      </rPr>
      <t>UNIDADE ORÇAMENTÁRIA</t>
    </r>
    <r>
      <rPr>
        <sz val="10"/>
        <color theme="1"/>
        <rFont val="Calibri"/>
        <family val="2"/>
        <scheme val="minor"/>
      </rPr>
      <t xml:space="preserve"> (unidade que agrupa serviços subordinados ao mesmo órgão/entidade com dotações próprias - informar o código da Unidade Orçamentária no formato de 5 dígitos, ex.: 28.101)</t>
    </r>
  </si>
  <si>
    <t>SERVIÇOS:</t>
  </si>
  <si>
    <t>Não serão admitidos formulários com preenchimento em formatos diferentes dos demonstrados.</t>
  </si>
  <si>
    <t xml:space="preserve">INFORMAÇÕES DO ÓRGÃO NO CONTRATO Nº 019/2017: </t>
  </si>
  <si>
    <t>Data:</t>
  </si>
  <si>
    <t>de</t>
  </si>
  <si>
    <t>de 2019</t>
  </si>
  <si>
    <t>SIGLA DO ÓRGÃO/ENTIDADE</t>
  </si>
  <si>
    <t>RESPONSÁVEL PELAS INFORMAÇÕES</t>
  </si>
  <si>
    <t>TELEFONE DE CONTATO</t>
  </si>
  <si>
    <t>E-MAIL</t>
  </si>
  <si>
    <t>SECRETÁRIO/DIRETOR  PRESIDENTE</t>
  </si>
  <si>
    <r>
      <t xml:space="preserve">Nº da Nota de Reserva Orçamentária </t>
    </r>
    <r>
      <rPr>
        <sz val="11"/>
        <color theme="1"/>
        <rFont val="Calibri"/>
        <family val="2"/>
        <scheme val="minor"/>
      </rPr>
      <t>(Ex.: 2019NR00001)</t>
    </r>
  </si>
  <si>
    <r>
      <rPr>
        <b/>
        <sz val="10"/>
        <color theme="1"/>
        <rFont val="Calibri"/>
        <family val="2"/>
        <scheme val="minor"/>
      </rPr>
      <t>PROGRAMA DE TRABALHO</t>
    </r>
    <r>
      <rPr>
        <sz val="10"/>
        <color theme="1"/>
        <rFont val="Calibri"/>
        <family val="2"/>
        <scheme val="minor"/>
      </rPr>
      <t xml:space="preserve"> (Informar conforme NR e no formato completo de 20 dígitos, ex.: 10.28.101.04.122.0800.2270)</t>
    </r>
  </si>
  <si>
    <r>
      <rPr>
        <b/>
        <sz val="10"/>
        <color theme="1"/>
        <rFont val="Calibri"/>
        <family val="2"/>
        <scheme val="minor"/>
      </rPr>
      <t>NATUREZA DE DESPESA</t>
    </r>
    <r>
      <rPr>
        <sz val="10"/>
        <color theme="1"/>
        <rFont val="Calibri"/>
        <family val="2"/>
        <scheme val="minor"/>
      </rPr>
      <t xml:space="preserve"> (Informar conforme NR e no formato completo de 8 dígitos com o subelemento, ex.: 3.3.90.39.58)</t>
    </r>
  </si>
  <si>
    <r>
      <rPr>
        <b/>
        <sz val="10"/>
        <color theme="1"/>
        <rFont val="Calibri"/>
        <family val="2"/>
        <scheme val="minor"/>
      </rPr>
      <t>FONTE</t>
    </r>
    <r>
      <rPr>
        <sz val="10"/>
        <color theme="1"/>
        <rFont val="Calibri"/>
        <family val="2"/>
        <scheme val="minor"/>
      </rPr>
      <t xml:space="preserve"> (Informar conforme NR e no formato detalhado de 10 dígitos, ex.: 0101000000)</t>
    </r>
  </si>
  <si>
    <r>
      <t xml:space="preserve">Valor contratado para 24 meses </t>
    </r>
    <r>
      <rPr>
        <sz val="11"/>
        <color theme="1"/>
        <rFont val="Calibri"/>
        <family val="2"/>
        <scheme val="minor"/>
      </rPr>
      <t>(O valor informado já considera eventuais alterações contratuais realizadas pelo Órgão/Entidade)</t>
    </r>
  </si>
  <si>
    <t>DECLARAMOS que, em cumprimento aos incisos I e II, do art. 16, da Lei de Responsabilidade Fiscal – LRF, Lei Complementar nº. 101, de 04/05/2000, e, em conformidade com a informações repassadas pelo Grupo de Planejamento e Orçamento – GPO ou setor equivalente, a existência de dotação orçamentária para fazer frente à despesa a ser executada no presente exercício, está adequada à Lei Orçamentária Anual – LOA vigente e compatível com as metas estabelecidas no Plano Plurianual – PPA e na Lei de Diretrizes Orçamentárias – LDO em vigor, nos moldes do art. 165, da Constituição Federal e, ainda, que a(s) parcela(s), porventura, que exceder(em) o presente exercício, será(ão) inserida(s) na(s) respectiva(s) LOA(s), em compatibilidade com o(s) PPA(s) e LDO(s) do(s) exercício(s) vindouro(s), quando de sua(s) elaboração(ões).</t>
  </si>
  <si>
    <t>Valor atualizado do Contrato</t>
  </si>
  <si>
    <t>PEÇAS: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</si>
</sst>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u/>
      <sz val="9"/>
      <color theme="10"/>
      <name val="Calibri"/>
      <family val="2"/>
    </font>
    <font>
      <sz val="14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0" fillId="2" borderId="0" xfId="0" applyFont="1" applyFill="1"/>
    <xf numFmtId="44" fontId="0" fillId="2" borderId="0" xfId="1" applyFont="1" applyFill="1"/>
    <xf numFmtId="44" fontId="2" fillId="2" borderId="0" xfId="0" applyNumberFormat="1" applyFont="1" applyFill="1"/>
    <xf numFmtId="0" fontId="0" fillId="2" borderId="0" xfId="0" applyFill="1"/>
    <xf numFmtId="0" fontId="0" fillId="2" borderId="0" xfId="0" applyFill="1" applyBorder="1"/>
    <xf numFmtId="44" fontId="0" fillId="2" borderId="0" xfId="1" applyFont="1" applyFill="1" applyBorder="1"/>
    <xf numFmtId="44" fontId="2" fillId="0" borderId="1" xfId="0" applyNumberFormat="1" applyFont="1" applyFill="1" applyBorder="1"/>
    <xf numFmtId="44" fontId="0" fillId="0" borderId="0" xfId="0" applyNumberFormat="1"/>
    <xf numFmtId="0" fontId="2" fillId="0" borderId="4" xfId="0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7" fillId="0" borderId="0" xfId="0" applyFont="1" applyAlignment="1" applyProtection="1">
      <alignment vertical="center"/>
    </xf>
    <xf numFmtId="0" fontId="9" fillId="0" borderId="0" xfId="0" applyFont="1" applyProtection="1"/>
    <xf numFmtId="0" fontId="10" fillId="4" borderId="0" xfId="0" applyFont="1" applyFill="1" applyBorder="1" applyAlignment="1" applyProtection="1">
      <alignment horizontal="center" vertical="center"/>
    </xf>
    <xf numFmtId="0" fontId="10" fillId="4" borderId="0" xfId="0" applyFont="1" applyFill="1" applyAlignment="1" applyProtection="1">
      <alignment horizontal="right" vertical="center"/>
    </xf>
    <xf numFmtId="0" fontId="10" fillId="4" borderId="0" xfId="0" applyFont="1" applyFill="1" applyBorder="1" applyAlignment="1" applyProtection="1">
      <alignment horizontal="right"/>
    </xf>
    <xf numFmtId="0" fontId="11" fillId="4" borderId="0" xfId="0" applyFont="1" applyFill="1" applyBorder="1" applyAlignment="1" applyProtection="1">
      <alignment horizontal="center" vertical="center"/>
    </xf>
    <xf numFmtId="0" fontId="12" fillId="4" borderId="0" xfId="0" applyFont="1" applyFill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1" fillId="4" borderId="0" xfId="0" applyFont="1" applyFill="1" applyBorder="1" applyAlignment="1" applyProtection="1">
      <alignment vertical="center" wrapText="1"/>
      <protection locked="0"/>
    </xf>
    <xf numFmtId="0" fontId="10" fillId="4" borderId="0" xfId="0" applyFont="1" applyFill="1" applyBorder="1" applyAlignment="1" applyProtection="1">
      <alignment horizontal="right" vertical="center"/>
    </xf>
    <xf numFmtId="0" fontId="14" fillId="0" borderId="3" xfId="0" applyFont="1" applyFill="1" applyBorder="1" applyAlignment="1" applyProtection="1">
      <alignment vertical="center" wrapText="1"/>
      <protection locked="0"/>
    </xf>
    <xf numFmtId="0" fontId="11" fillId="0" borderId="3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horizontal="center" wrapText="1"/>
    </xf>
    <xf numFmtId="0" fontId="8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17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right" vertical="center"/>
    </xf>
    <xf numFmtId="44" fontId="2" fillId="0" borderId="7" xfId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 wrapText="1"/>
    </xf>
    <xf numFmtId="44" fontId="2" fillId="0" borderId="0" xfId="1" applyFont="1" applyBorder="1" applyAlignment="1" applyProtection="1">
      <alignment horizontal="right" vertical="center"/>
    </xf>
    <xf numFmtId="0" fontId="0" fillId="4" borderId="0" xfId="0" applyFill="1" applyBorder="1" applyAlignment="1" applyProtection="1">
      <alignment horizontal="left" vertical="center" wrapText="1"/>
    </xf>
    <xf numFmtId="44" fontId="0" fillId="4" borderId="0" xfId="1" applyFont="1" applyFill="1" applyBorder="1" applyAlignment="1" applyProtection="1">
      <alignment horizontal="right" vertical="center"/>
      <protection locked="0"/>
    </xf>
    <xf numFmtId="0" fontId="0" fillId="4" borderId="0" xfId="0" applyFill="1" applyBorder="1" applyProtection="1"/>
    <xf numFmtId="0" fontId="0" fillId="0" borderId="2" xfId="0" applyBorder="1" applyProtection="1"/>
    <xf numFmtId="44" fontId="0" fillId="6" borderId="7" xfId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vertical="center" wrapText="1"/>
    </xf>
    <xf numFmtId="49" fontId="19" fillId="6" borderId="12" xfId="1" applyNumberFormat="1" applyFont="1" applyFill="1" applyBorder="1" applyAlignment="1" applyProtection="1">
      <alignment horizontal="right" vertical="center"/>
      <protection locked="0"/>
    </xf>
    <xf numFmtId="49" fontId="19" fillId="6" borderId="7" xfId="1" applyNumberFormat="1" applyFont="1" applyFill="1" applyBorder="1" applyAlignment="1" applyProtection="1">
      <alignment horizontal="right" vertical="center"/>
      <protection locked="0"/>
    </xf>
    <xf numFmtId="49" fontId="0" fillId="6" borderId="7" xfId="0" applyNumberFormat="1" applyFill="1" applyBorder="1" applyAlignment="1" applyProtection="1">
      <alignment horizontal="right" vertical="center" wrapText="1"/>
      <protection locked="0"/>
    </xf>
    <xf numFmtId="0" fontId="0" fillId="6" borderId="0" xfId="0" applyFill="1" applyProtection="1">
      <protection locked="0"/>
    </xf>
    <xf numFmtId="0" fontId="2" fillId="8" borderId="0" xfId="0" applyFont="1" applyFill="1" applyAlignment="1">
      <alignment horizontal="center" vertical="center"/>
    </xf>
    <xf numFmtId="0" fontId="0" fillId="8" borderId="0" xfId="0" applyFill="1"/>
    <xf numFmtId="44" fontId="0" fillId="8" borderId="0" xfId="1" applyFont="1" applyFill="1"/>
    <xf numFmtId="44" fontId="2" fillId="8" borderId="0" xfId="0" applyNumberFormat="1" applyFont="1" applyFill="1"/>
    <xf numFmtId="44" fontId="4" fillId="8" borderId="0" xfId="0" applyNumberFormat="1" applyFont="1" applyFill="1"/>
    <xf numFmtId="0" fontId="4" fillId="8" borderId="0" xfId="0" applyFont="1" applyFill="1" applyAlignment="1">
      <alignment horizontal="center" vertical="center"/>
    </xf>
    <xf numFmtId="0" fontId="3" fillId="8" borderId="0" xfId="0" applyFont="1" applyFill="1" applyBorder="1"/>
    <xf numFmtId="44" fontId="3" fillId="8" borderId="0" xfId="1" applyFont="1" applyFill="1"/>
    <xf numFmtId="0" fontId="3" fillId="8" borderId="0" xfId="0" applyFont="1" applyFill="1"/>
    <xf numFmtId="0" fontId="0" fillId="8" borderId="0" xfId="0" applyFill="1" applyBorder="1"/>
    <xf numFmtId="44" fontId="0" fillId="8" borderId="0" xfId="0" applyNumberFormat="1" applyFill="1"/>
    <xf numFmtId="44" fontId="5" fillId="8" borderId="0" xfId="0" applyNumberFormat="1" applyFont="1" applyFill="1"/>
    <xf numFmtId="44" fontId="0" fillId="2" borderId="0" xfId="1" applyNumberFormat="1" applyFont="1" applyFill="1"/>
    <xf numFmtId="0" fontId="2" fillId="0" borderId="0" xfId="0" applyFont="1"/>
    <xf numFmtId="44" fontId="1" fillId="0" borderId="1" xfId="1" applyFont="1" applyFill="1" applyBorder="1"/>
    <xf numFmtId="0" fontId="0" fillId="0" borderId="0" xfId="0" applyFill="1"/>
    <xf numFmtId="44" fontId="0" fillId="0" borderId="0" xfId="1" applyFont="1" applyFill="1"/>
    <xf numFmtId="44" fontId="2" fillId="0" borderId="0" xfId="0" applyNumberFormat="1" applyFont="1" applyFill="1"/>
    <xf numFmtId="44" fontId="21" fillId="0" borderId="0" xfId="0" applyNumberFormat="1" applyFont="1" applyFill="1"/>
    <xf numFmtId="0" fontId="19" fillId="0" borderId="11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11" xfId="0" applyFont="1" applyBorder="1" applyAlignment="1" applyProtection="1">
      <alignment horizontal="left" wrapText="1"/>
    </xf>
    <xf numFmtId="0" fontId="19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center" wrapText="1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9" fillId="0" borderId="0" xfId="0" applyFont="1" applyAlignment="1" applyProtection="1">
      <alignment horizontal="left" vertical="center" wrapText="1"/>
    </xf>
    <xf numFmtId="0" fontId="8" fillId="7" borderId="5" xfId="0" applyFont="1" applyFill="1" applyBorder="1" applyAlignment="1" applyProtection="1">
      <alignment horizontal="center" vertical="center"/>
    </xf>
    <xf numFmtId="0" fontId="8" fillId="7" borderId="1" xfId="0" applyFont="1" applyFill="1" applyBorder="1" applyAlignment="1" applyProtection="1">
      <alignment horizontal="center" vertical="center"/>
    </xf>
    <xf numFmtId="0" fontId="8" fillId="7" borderId="6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18" fillId="5" borderId="5" xfId="0" applyFont="1" applyFill="1" applyBorder="1" applyAlignment="1" applyProtection="1">
      <alignment horizontal="center" wrapText="1"/>
    </xf>
    <xf numFmtId="0" fontId="18" fillId="5" borderId="1" xfId="0" applyFont="1" applyFill="1" applyBorder="1" applyAlignment="1" applyProtection="1">
      <alignment horizontal="center"/>
    </xf>
    <xf numFmtId="0" fontId="18" fillId="5" borderId="6" xfId="0" applyFont="1" applyFill="1" applyBorder="1" applyAlignment="1" applyProtection="1">
      <alignment horizontal="center"/>
    </xf>
    <xf numFmtId="0" fontId="6" fillId="0" borderId="11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16" fillId="4" borderId="0" xfId="0" applyFont="1" applyFill="1" applyAlignment="1" applyProtection="1">
      <alignment horizontal="right" vertical="center"/>
    </xf>
    <xf numFmtId="0" fontId="16" fillId="4" borderId="9" xfId="0" applyFont="1" applyFill="1" applyBorder="1" applyAlignment="1" applyProtection="1">
      <alignment horizontal="right" vertical="center"/>
    </xf>
    <xf numFmtId="0" fontId="0" fillId="6" borderId="8" xfId="0" applyFont="1" applyFill="1" applyBorder="1" applyAlignment="1" applyProtection="1">
      <alignment horizontal="left" vertical="center"/>
      <protection locked="0"/>
    </xf>
    <xf numFmtId="0" fontId="0" fillId="6" borderId="2" xfId="0" applyFont="1" applyFill="1" applyBorder="1" applyAlignment="1" applyProtection="1">
      <alignment horizontal="left" vertical="center"/>
      <protection locked="0"/>
    </xf>
    <xf numFmtId="0" fontId="0" fillId="6" borderId="10" xfId="0" applyFont="1" applyFill="1" applyBorder="1" applyAlignment="1" applyProtection="1">
      <alignment horizontal="left" vertical="center"/>
      <protection locked="0"/>
    </xf>
    <xf numFmtId="0" fontId="13" fillId="6" borderId="8" xfId="2" applyFill="1" applyBorder="1" applyAlignment="1" applyProtection="1">
      <alignment horizontal="left" vertical="center"/>
      <protection locked="0"/>
    </xf>
    <xf numFmtId="0" fontId="16" fillId="4" borderId="0" xfId="0" applyFont="1" applyFill="1" applyBorder="1" applyAlignment="1" applyProtection="1">
      <alignment horizontal="right" vertical="center"/>
    </xf>
    <xf numFmtId="0" fontId="8" fillId="5" borderId="5" xfId="0" applyFont="1" applyFill="1" applyBorder="1" applyAlignment="1" applyProtection="1">
      <alignment horizontal="center" wrapText="1"/>
    </xf>
    <xf numFmtId="0" fontId="8" fillId="5" borderId="1" xfId="0" applyFont="1" applyFill="1" applyBorder="1" applyAlignment="1" applyProtection="1">
      <alignment horizontal="center"/>
    </xf>
    <xf numFmtId="0" fontId="8" fillId="5" borderId="6" xfId="0" applyFont="1" applyFill="1" applyBorder="1" applyAlignment="1" applyProtection="1">
      <alignment horizontal="center"/>
    </xf>
    <xf numFmtId="0" fontId="2" fillId="6" borderId="8" xfId="0" applyFont="1" applyFill="1" applyBorder="1" applyAlignment="1" applyProtection="1">
      <alignment horizontal="left" vertical="center"/>
      <protection locked="0"/>
    </xf>
    <xf numFmtId="0" fontId="2" fillId="6" borderId="2" xfId="0" applyFont="1" applyFill="1" applyBorder="1" applyAlignment="1" applyProtection="1">
      <alignment horizontal="left" vertical="center"/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0" fontId="8" fillId="5" borderId="1" xfId="0" applyFont="1" applyFill="1" applyBorder="1" applyAlignment="1" applyProtection="1">
      <alignment horizontal="center" wrapText="1"/>
    </xf>
    <xf numFmtId="0" fontId="8" fillId="5" borderId="6" xfId="0" applyFont="1" applyFill="1" applyBorder="1" applyAlignment="1" applyProtection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32188</xdr:rowOff>
    </xdr:from>
    <xdr:to>
      <xdr:col>0</xdr:col>
      <xdr:colOff>847725</xdr:colOff>
      <xdr:row>3</xdr:row>
      <xdr:rowOff>191426</xdr:rowOff>
    </xdr:to>
    <xdr:pic>
      <xdr:nvPicPr>
        <xdr:cNvPr id="2" name="Imagem 1" descr="Logo Es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88"/>
          <a:ext cx="847725" cy="825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showGridLines="0" tabSelected="1" zoomScale="115" zoomScaleNormal="115" zoomScaleSheetLayoutView="100" workbookViewId="0">
      <selection activeCell="C9" sqref="C9:F9"/>
    </sheetView>
  </sheetViews>
  <sheetFormatPr defaultColWidth="9.140625" defaultRowHeight="15" x14ac:dyDescent="0.25"/>
  <cols>
    <col min="1" max="1" width="26.7109375" style="15" customWidth="1"/>
    <col min="2" max="2" width="12.85546875" style="15" customWidth="1"/>
    <col min="3" max="3" width="16" style="15" customWidth="1"/>
    <col min="4" max="4" width="2.7109375" style="15" customWidth="1"/>
    <col min="5" max="5" width="15.28515625" style="15" customWidth="1"/>
    <col min="6" max="6" width="20" style="15" customWidth="1"/>
    <col min="7" max="7" width="18.28515625" style="15" customWidth="1"/>
    <col min="8" max="8" width="11.140625" style="15" customWidth="1"/>
    <col min="9" max="16384" width="9.140625" style="15"/>
  </cols>
  <sheetData>
    <row r="1" spans="1:8" ht="18.75" x14ac:dyDescent="0.3">
      <c r="A1" s="20" t="s">
        <v>41</v>
      </c>
    </row>
    <row r="2" spans="1:8" ht="18.75" x14ac:dyDescent="0.3">
      <c r="A2" s="20" t="s">
        <v>42</v>
      </c>
      <c r="B2" s="19"/>
    </row>
    <row r="3" spans="1:8" x14ac:dyDescent="0.25">
      <c r="F3" s="16"/>
    </row>
    <row r="4" spans="1:8" ht="15.75" customHeight="1" x14ac:dyDescent="0.25">
      <c r="F4" s="16"/>
    </row>
    <row r="5" spans="1:8" x14ac:dyDescent="0.25">
      <c r="A5" s="96" t="s">
        <v>43</v>
      </c>
      <c r="B5" s="97"/>
      <c r="C5" s="97"/>
      <c r="D5" s="97"/>
      <c r="E5" s="97"/>
      <c r="F5" s="97"/>
      <c r="G5" s="97"/>
      <c r="H5" s="98"/>
    </row>
    <row r="6" spans="1:8" s="33" customFormat="1" ht="3" customHeight="1" x14ac:dyDescent="0.25">
      <c r="A6" s="31"/>
      <c r="B6" s="32"/>
      <c r="C6" s="32"/>
      <c r="D6" s="32"/>
      <c r="E6" s="32"/>
      <c r="F6" s="32"/>
      <c r="G6" s="32"/>
      <c r="H6" s="32"/>
    </row>
    <row r="7" spans="1:8" x14ac:dyDescent="0.25">
      <c r="A7" s="96" t="s">
        <v>44</v>
      </c>
      <c r="B7" s="104"/>
      <c r="C7" s="104"/>
      <c r="D7" s="104"/>
      <c r="E7" s="104"/>
      <c r="F7" s="104"/>
      <c r="G7" s="104"/>
      <c r="H7" s="105"/>
    </row>
    <row r="8" spans="1:8" ht="5.25" customHeight="1" x14ac:dyDescent="0.25">
      <c r="F8" s="16"/>
    </row>
    <row r="9" spans="1:8" ht="16.5" customHeight="1" x14ac:dyDescent="0.25">
      <c r="A9" s="89" t="s">
        <v>53</v>
      </c>
      <c r="B9" s="90"/>
      <c r="C9" s="99"/>
      <c r="D9" s="100"/>
      <c r="E9" s="100"/>
      <c r="F9" s="101"/>
    </row>
    <row r="10" spans="1:8" ht="5.25" customHeight="1" x14ac:dyDescent="0.25">
      <c r="A10" s="21"/>
      <c r="B10" s="23"/>
      <c r="C10" s="24"/>
      <c r="D10" s="24"/>
      <c r="E10" s="24"/>
      <c r="F10" s="24"/>
    </row>
    <row r="11" spans="1:8" ht="20.25" customHeight="1" x14ac:dyDescent="0.25">
      <c r="A11" s="102" t="s">
        <v>54</v>
      </c>
      <c r="B11" s="103"/>
      <c r="C11" s="91"/>
      <c r="D11" s="92"/>
      <c r="E11" s="92"/>
      <c r="F11" s="93"/>
    </row>
    <row r="12" spans="1:8" ht="5.25" customHeight="1" x14ac:dyDescent="0.25">
      <c r="A12" s="25"/>
      <c r="B12" s="26"/>
      <c r="C12" s="27"/>
      <c r="D12" s="27"/>
      <c r="E12" s="27"/>
      <c r="F12" s="27"/>
    </row>
    <row r="13" spans="1:8" ht="19.5" customHeight="1" x14ac:dyDescent="0.25">
      <c r="A13" s="89" t="s">
        <v>55</v>
      </c>
      <c r="B13" s="90"/>
      <c r="C13" s="91"/>
      <c r="D13" s="92"/>
      <c r="E13" s="92"/>
      <c r="F13" s="93"/>
    </row>
    <row r="14" spans="1:8" ht="5.25" customHeight="1" x14ac:dyDescent="0.25">
      <c r="A14" s="22"/>
      <c r="B14" s="28"/>
      <c r="C14" s="27"/>
      <c r="D14" s="27"/>
      <c r="E14" s="27"/>
      <c r="F14" s="27"/>
    </row>
    <row r="15" spans="1:8" ht="18" customHeight="1" x14ac:dyDescent="0.25">
      <c r="A15" s="95" t="s">
        <v>56</v>
      </c>
      <c r="B15" s="90"/>
      <c r="C15" s="94"/>
      <c r="D15" s="92"/>
      <c r="E15" s="92"/>
      <c r="F15" s="93"/>
    </row>
    <row r="16" spans="1:8" ht="5.25" customHeight="1" x14ac:dyDescent="0.25">
      <c r="A16" s="21"/>
      <c r="B16" s="22"/>
      <c r="C16" s="29"/>
      <c r="D16" s="30"/>
      <c r="E16" s="30"/>
      <c r="F16" s="30"/>
    </row>
    <row r="17" spans="1:8" ht="18" customHeight="1" x14ac:dyDescent="0.25">
      <c r="A17" s="95" t="s">
        <v>57</v>
      </c>
      <c r="B17" s="90"/>
      <c r="C17" s="91"/>
      <c r="D17" s="92"/>
      <c r="E17" s="92"/>
      <c r="F17" s="93"/>
    </row>
    <row r="18" spans="1:8" ht="22.5" customHeight="1" x14ac:dyDescent="0.25">
      <c r="F18" s="16"/>
    </row>
    <row r="19" spans="1:8" ht="15.75" x14ac:dyDescent="0.25">
      <c r="A19" s="80" t="s">
        <v>49</v>
      </c>
      <c r="B19" s="81"/>
      <c r="C19" s="81"/>
      <c r="D19" s="81"/>
      <c r="E19" s="81"/>
      <c r="F19" s="81"/>
      <c r="G19" s="81"/>
      <c r="H19" s="82"/>
    </row>
    <row r="20" spans="1:8" s="33" customFormat="1" ht="6.75" customHeight="1" x14ac:dyDescent="0.25">
      <c r="A20" s="34"/>
      <c r="B20" s="34"/>
      <c r="C20" s="34"/>
      <c r="D20" s="34"/>
    </row>
    <row r="21" spans="1:8" ht="15.75" x14ac:dyDescent="0.25">
      <c r="A21" s="83" t="s">
        <v>65</v>
      </c>
      <c r="B21" s="84"/>
      <c r="C21" s="84"/>
      <c r="D21" s="84"/>
      <c r="E21" s="84"/>
      <c r="F21" s="84"/>
      <c r="G21" s="84"/>
      <c r="H21" s="84"/>
    </row>
    <row r="22" spans="1:8" ht="28.5" customHeight="1" x14ac:dyDescent="0.25">
      <c r="A22" s="36" t="str">
        <f>IFERROR(VLOOKUP($C$9,'Valores Atuais'!$B$3:$J$34,8,0),"")</f>
        <v/>
      </c>
      <c r="B22" s="85" t="s">
        <v>62</v>
      </c>
      <c r="C22" s="86"/>
      <c r="D22" s="86"/>
      <c r="E22" s="86"/>
      <c r="F22" s="86"/>
      <c r="G22" s="86"/>
      <c r="H22" s="86"/>
    </row>
    <row r="23" spans="1:8" ht="4.5" customHeight="1" x14ac:dyDescent="0.25">
      <c r="A23" s="38"/>
      <c r="B23" s="37"/>
      <c r="C23" s="37"/>
      <c r="D23" s="37"/>
      <c r="E23" s="37"/>
      <c r="F23" s="37"/>
      <c r="G23" s="37"/>
      <c r="H23" s="37"/>
    </row>
    <row r="24" spans="1:8" ht="26.25" customHeight="1" x14ac:dyDescent="0.25">
      <c r="A24" s="43"/>
      <c r="B24" s="87" t="s">
        <v>45</v>
      </c>
      <c r="C24" s="88"/>
      <c r="D24" s="88"/>
      <c r="E24" s="88"/>
      <c r="F24" s="88"/>
      <c r="G24" s="88"/>
      <c r="H24" s="88"/>
    </row>
    <row r="25" spans="1:8" s="41" customFormat="1" ht="4.5" customHeight="1" x14ac:dyDescent="0.25">
      <c r="A25" s="40"/>
      <c r="B25" s="39"/>
      <c r="C25" s="39"/>
      <c r="D25" s="39"/>
      <c r="E25" s="39"/>
      <c r="F25" s="39"/>
      <c r="G25" s="39"/>
      <c r="H25" s="39"/>
    </row>
    <row r="26" spans="1:8" ht="23.25" customHeight="1" x14ac:dyDescent="0.25">
      <c r="A26" s="47"/>
      <c r="B26" s="85" t="s">
        <v>58</v>
      </c>
      <c r="C26" s="88"/>
      <c r="D26" s="88"/>
      <c r="E26" s="88"/>
      <c r="F26" s="88"/>
      <c r="G26" s="88"/>
      <c r="H26" s="88"/>
    </row>
    <row r="27" spans="1:8" s="41" customFormat="1" ht="4.5" customHeight="1" x14ac:dyDescent="0.25">
      <c r="A27" s="40"/>
      <c r="B27" s="39"/>
      <c r="C27" s="39"/>
      <c r="D27" s="39"/>
      <c r="E27" s="39"/>
      <c r="F27" s="39"/>
      <c r="G27" s="39"/>
      <c r="H27" s="39"/>
    </row>
    <row r="28" spans="1:8" ht="22.5" customHeight="1" x14ac:dyDescent="0.25">
      <c r="A28" s="47"/>
      <c r="B28" s="70" t="s">
        <v>46</v>
      </c>
      <c r="C28" s="71"/>
      <c r="D28" s="71"/>
      <c r="E28" s="71"/>
      <c r="F28" s="71"/>
      <c r="G28" s="71"/>
      <c r="H28" s="71"/>
    </row>
    <row r="29" spans="1:8" s="41" customFormat="1" ht="4.5" customHeight="1" x14ac:dyDescent="0.25">
      <c r="A29" s="40"/>
      <c r="B29" s="39"/>
      <c r="C29" s="39"/>
      <c r="D29" s="39"/>
      <c r="E29" s="39"/>
      <c r="F29" s="39"/>
      <c r="G29" s="39"/>
      <c r="H29" s="39"/>
    </row>
    <row r="30" spans="1:8" s="41" customFormat="1" ht="12" customHeight="1" x14ac:dyDescent="0.25">
      <c r="A30" s="45"/>
      <c r="B30" s="69" t="s">
        <v>59</v>
      </c>
      <c r="C30" s="69"/>
      <c r="D30" s="69"/>
      <c r="E30" s="69"/>
      <c r="F30" s="69"/>
      <c r="G30" s="69"/>
      <c r="H30" s="69"/>
    </row>
    <row r="31" spans="1:8" s="41" customFormat="1" ht="12" customHeight="1" x14ac:dyDescent="0.25">
      <c r="A31" s="45"/>
      <c r="B31" s="69"/>
      <c r="C31" s="69"/>
      <c r="D31" s="69"/>
      <c r="E31" s="69"/>
      <c r="F31" s="69"/>
      <c r="G31" s="69"/>
      <c r="H31" s="69"/>
    </row>
    <row r="32" spans="1:8" s="41" customFormat="1" ht="12" customHeight="1" x14ac:dyDescent="0.25">
      <c r="A32" s="46"/>
      <c r="B32" s="69"/>
      <c r="C32" s="69"/>
      <c r="D32" s="69"/>
      <c r="E32" s="69"/>
      <c r="F32" s="69"/>
      <c r="G32" s="69"/>
      <c r="H32" s="69"/>
    </row>
    <row r="33" spans="1:8" s="41" customFormat="1" ht="4.5" customHeight="1" x14ac:dyDescent="0.25">
      <c r="A33" s="40"/>
      <c r="B33" s="39"/>
      <c r="C33" s="39"/>
      <c r="D33" s="39"/>
      <c r="E33" s="39"/>
      <c r="F33" s="39"/>
      <c r="G33" s="39"/>
      <c r="H33" s="39"/>
    </row>
    <row r="34" spans="1:8" ht="28.5" customHeight="1" x14ac:dyDescent="0.25">
      <c r="A34" s="47"/>
      <c r="B34" s="68" t="s">
        <v>60</v>
      </c>
      <c r="C34" s="75"/>
      <c r="D34" s="75"/>
      <c r="E34" s="75"/>
      <c r="F34" s="75"/>
      <c r="G34" s="75"/>
      <c r="H34" s="75"/>
    </row>
    <row r="35" spans="1:8" s="41" customFormat="1" ht="4.5" customHeight="1" x14ac:dyDescent="0.25">
      <c r="A35" s="40"/>
      <c r="B35" s="39"/>
      <c r="C35" s="39"/>
      <c r="D35" s="39"/>
      <c r="E35" s="39"/>
      <c r="F35" s="39"/>
      <c r="G35" s="39"/>
      <c r="H35" s="39"/>
    </row>
    <row r="36" spans="1:8" s="41" customFormat="1" ht="12" customHeight="1" x14ac:dyDescent="0.25">
      <c r="A36" s="45"/>
      <c r="B36" s="68" t="s">
        <v>61</v>
      </c>
      <c r="C36" s="69"/>
      <c r="D36" s="69"/>
      <c r="E36" s="69"/>
      <c r="F36" s="69"/>
      <c r="G36" s="69"/>
      <c r="H36" s="69"/>
    </row>
    <row r="37" spans="1:8" s="41" customFormat="1" ht="12" customHeight="1" x14ac:dyDescent="0.25">
      <c r="A37" s="45"/>
      <c r="B37" s="68"/>
      <c r="C37" s="69"/>
      <c r="D37" s="69"/>
      <c r="E37" s="69"/>
      <c r="F37" s="69"/>
      <c r="G37" s="69"/>
      <c r="H37" s="69"/>
    </row>
    <row r="38" spans="1:8" ht="12" customHeight="1" x14ac:dyDescent="0.25">
      <c r="A38" s="46"/>
      <c r="B38" s="68"/>
      <c r="C38" s="69"/>
      <c r="D38" s="69"/>
      <c r="E38" s="69"/>
      <c r="F38" s="69"/>
      <c r="G38" s="69"/>
      <c r="H38" s="69"/>
    </row>
    <row r="39" spans="1:8" ht="1.5" customHeight="1" x14ac:dyDescent="0.25">
      <c r="A39" s="35"/>
      <c r="B39" s="35"/>
      <c r="C39" s="35"/>
      <c r="D39" s="35"/>
      <c r="E39" s="35"/>
      <c r="F39" s="35"/>
    </row>
    <row r="40" spans="1:8" ht="21.75" customHeight="1" x14ac:dyDescent="0.25">
      <c r="A40" s="83" t="s">
        <v>47</v>
      </c>
      <c r="B40" s="84"/>
      <c r="C40" s="84"/>
      <c r="D40" s="84"/>
      <c r="E40" s="84"/>
      <c r="F40" s="84"/>
      <c r="G40" s="84"/>
      <c r="H40" s="84"/>
    </row>
    <row r="41" spans="1:8" ht="28.5" customHeight="1" x14ac:dyDescent="0.25">
      <c r="A41" s="36" t="str">
        <f>IFERROR(VLOOKUP($C$9,'Valores Atuais'!$B$3:$J$34,9,0),"")</f>
        <v/>
      </c>
      <c r="B41" s="85" t="s">
        <v>62</v>
      </c>
      <c r="C41" s="86"/>
      <c r="D41" s="86"/>
      <c r="E41" s="86"/>
      <c r="F41" s="86"/>
      <c r="G41" s="86"/>
      <c r="H41" s="86"/>
    </row>
    <row r="42" spans="1:8" ht="4.5" customHeight="1" x14ac:dyDescent="0.25">
      <c r="A42" s="38"/>
      <c r="B42" s="37"/>
      <c r="C42" s="37"/>
      <c r="D42" s="37"/>
      <c r="E42" s="37"/>
      <c r="F42" s="37"/>
      <c r="G42" s="37"/>
      <c r="H42" s="37"/>
    </row>
    <row r="43" spans="1:8" ht="26.25" customHeight="1" x14ac:dyDescent="0.25">
      <c r="A43" s="43"/>
      <c r="B43" s="87" t="s">
        <v>45</v>
      </c>
      <c r="C43" s="88"/>
      <c r="D43" s="88"/>
      <c r="E43" s="88"/>
      <c r="F43" s="88"/>
      <c r="G43" s="88"/>
      <c r="H43" s="88"/>
    </row>
    <row r="44" spans="1:8" s="41" customFormat="1" ht="4.5" customHeight="1" x14ac:dyDescent="0.25">
      <c r="A44" s="40"/>
      <c r="B44" s="39"/>
      <c r="C44" s="39"/>
      <c r="D44" s="39"/>
      <c r="E44" s="39"/>
      <c r="F44" s="39"/>
      <c r="G44" s="39"/>
      <c r="H44" s="39"/>
    </row>
    <row r="45" spans="1:8" ht="23.25" customHeight="1" x14ac:dyDescent="0.25">
      <c r="A45" s="47"/>
      <c r="B45" s="85" t="s">
        <v>58</v>
      </c>
      <c r="C45" s="88"/>
      <c r="D45" s="88"/>
      <c r="E45" s="88"/>
      <c r="F45" s="88"/>
      <c r="G45" s="88"/>
      <c r="H45" s="88"/>
    </row>
    <row r="46" spans="1:8" s="41" customFormat="1" ht="4.5" customHeight="1" x14ac:dyDescent="0.25">
      <c r="A46" s="40"/>
      <c r="B46" s="39"/>
      <c r="C46" s="39"/>
      <c r="D46" s="39"/>
      <c r="E46" s="39"/>
      <c r="F46" s="39"/>
      <c r="G46" s="39"/>
      <c r="H46" s="39"/>
    </row>
    <row r="47" spans="1:8" ht="22.5" customHeight="1" x14ac:dyDescent="0.25">
      <c r="A47" s="47"/>
      <c r="B47" s="70" t="s">
        <v>46</v>
      </c>
      <c r="C47" s="71"/>
      <c r="D47" s="71"/>
      <c r="E47" s="71"/>
      <c r="F47" s="71"/>
      <c r="G47" s="71"/>
      <c r="H47" s="71"/>
    </row>
    <row r="48" spans="1:8" s="41" customFormat="1" ht="4.5" customHeight="1" x14ac:dyDescent="0.25">
      <c r="A48" s="40"/>
      <c r="B48" s="39"/>
      <c r="C48" s="39"/>
      <c r="D48" s="39"/>
      <c r="E48" s="39"/>
      <c r="F48" s="39"/>
      <c r="G48" s="39"/>
      <c r="H48" s="39"/>
    </row>
    <row r="49" spans="1:8" s="41" customFormat="1" ht="12" customHeight="1" x14ac:dyDescent="0.25">
      <c r="A49" s="45"/>
      <c r="B49" s="69" t="s">
        <v>59</v>
      </c>
      <c r="C49" s="69"/>
      <c r="D49" s="69"/>
      <c r="E49" s="69"/>
      <c r="F49" s="69"/>
      <c r="G49" s="69"/>
      <c r="H49" s="69"/>
    </row>
    <row r="50" spans="1:8" s="41" customFormat="1" ht="12" customHeight="1" x14ac:dyDescent="0.25">
      <c r="A50" s="45"/>
      <c r="B50" s="69"/>
      <c r="C50" s="69"/>
      <c r="D50" s="69"/>
      <c r="E50" s="69"/>
      <c r="F50" s="69"/>
      <c r="G50" s="69"/>
      <c r="H50" s="69"/>
    </row>
    <row r="51" spans="1:8" s="41" customFormat="1" ht="12" customHeight="1" x14ac:dyDescent="0.25">
      <c r="A51" s="46"/>
      <c r="B51" s="69"/>
      <c r="C51" s="69"/>
      <c r="D51" s="69"/>
      <c r="E51" s="69"/>
      <c r="F51" s="69"/>
      <c r="G51" s="69"/>
      <c r="H51" s="69"/>
    </row>
    <row r="52" spans="1:8" s="41" customFormat="1" ht="4.5" customHeight="1" x14ac:dyDescent="0.25">
      <c r="A52" s="40"/>
      <c r="B52" s="39"/>
      <c r="C52" s="39"/>
      <c r="D52" s="39"/>
      <c r="E52" s="39"/>
      <c r="F52" s="39"/>
      <c r="G52" s="39"/>
      <c r="H52" s="39"/>
    </row>
    <row r="53" spans="1:8" ht="28.5" customHeight="1" x14ac:dyDescent="0.25">
      <c r="A53" s="47"/>
      <c r="B53" s="68" t="s">
        <v>60</v>
      </c>
      <c r="C53" s="75"/>
      <c r="D53" s="75"/>
      <c r="E53" s="75"/>
      <c r="F53" s="75"/>
      <c r="G53" s="75"/>
      <c r="H53" s="75"/>
    </row>
    <row r="54" spans="1:8" s="41" customFormat="1" ht="4.5" customHeight="1" x14ac:dyDescent="0.25">
      <c r="A54" s="40"/>
      <c r="B54" s="39"/>
      <c r="C54" s="39"/>
      <c r="D54" s="39"/>
      <c r="E54" s="39"/>
      <c r="F54" s="39"/>
      <c r="G54" s="39"/>
      <c r="H54" s="39"/>
    </row>
    <row r="55" spans="1:8" s="41" customFormat="1" ht="12" customHeight="1" x14ac:dyDescent="0.25">
      <c r="A55" s="45"/>
      <c r="B55" s="68" t="s">
        <v>61</v>
      </c>
      <c r="C55" s="69"/>
      <c r="D55" s="69"/>
      <c r="E55" s="69"/>
      <c r="F55" s="69"/>
      <c r="G55" s="69"/>
      <c r="H55" s="69"/>
    </row>
    <row r="56" spans="1:8" s="41" customFormat="1" ht="12" customHeight="1" x14ac:dyDescent="0.25">
      <c r="A56" s="45"/>
      <c r="B56" s="68"/>
      <c r="C56" s="69"/>
      <c r="D56" s="69"/>
      <c r="E56" s="69"/>
      <c r="F56" s="69"/>
      <c r="G56" s="69"/>
      <c r="H56" s="69"/>
    </row>
    <row r="57" spans="1:8" ht="12" customHeight="1" x14ac:dyDescent="0.25">
      <c r="A57" s="46"/>
      <c r="B57" s="68"/>
      <c r="C57" s="69"/>
      <c r="D57" s="69"/>
      <c r="E57" s="69"/>
      <c r="F57" s="69"/>
      <c r="G57" s="69"/>
      <c r="H57" s="69"/>
    </row>
    <row r="58" spans="1:8" ht="11.25" customHeight="1" x14ac:dyDescent="0.25">
      <c r="A58" s="44"/>
      <c r="B58" s="44"/>
      <c r="C58" s="44"/>
      <c r="D58" s="44"/>
      <c r="E58" s="44"/>
      <c r="F58" s="44"/>
      <c r="G58" s="44"/>
      <c r="H58" s="44"/>
    </row>
    <row r="59" spans="1:8" ht="18" customHeight="1" x14ac:dyDescent="0.25">
      <c r="A59" s="76" t="s">
        <v>48</v>
      </c>
      <c r="B59" s="77"/>
      <c r="C59" s="77"/>
      <c r="D59" s="77"/>
      <c r="E59" s="77"/>
      <c r="F59" s="77"/>
      <c r="G59" s="77"/>
      <c r="H59" s="78"/>
    </row>
    <row r="60" spans="1:8" ht="9" customHeight="1" x14ac:dyDescent="0.25"/>
    <row r="61" spans="1:8" ht="15.75" x14ac:dyDescent="0.25">
      <c r="A61" s="79" t="s">
        <v>40</v>
      </c>
      <c r="B61" s="79"/>
      <c r="C61" s="79"/>
      <c r="D61" s="79"/>
      <c r="E61" s="79"/>
      <c r="F61" s="79"/>
      <c r="G61" s="79"/>
      <c r="H61" s="79"/>
    </row>
    <row r="62" spans="1:8" ht="5.25" customHeight="1" x14ac:dyDescent="0.25">
      <c r="A62" s="72" t="s">
        <v>63</v>
      </c>
      <c r="B62" s="72"/>
      <c r="C62" s="72"/>
      <c r="D62" s="72"/>
      <c r="E62" s="72"/>
      <c r="F62" s="72"/>
      <c r="G62" s="72"/>
      <c r="H62" s="72"/>
    </row>
    <row r="63" spans="1:8" x14ac:dyDescent="0.25">
      <c r="A63" s="72"/>
      <c r="B63" s="72"/>
      <c r="C63" s="72"/>
      <c r="D63" s="72"/>
      <c r="E63" s="72"/>
      <c r="F63" s="72"/>
      <c r="G63" s="72"/>
      <c r="H63" s="72"/>
    </row>
    <row r="64" spans="1:8" x14ac:dyDescent="0.25">
      <c r="A64" s="72"/>
      <c r="B64" s="72"/>
      <c r="C64" s="72"/>
      <c r="D64" s="72"/>
      <c r="E64" s="72"/>
      <c r="F64" s="72"/>
      <c r="G64" s="72"/>
      <c r="H64" s="72"/>
    </row>
    <row r="65" spans="1:8" x14ac:dyDescent="0.25">
      <c r="A65" s="72"/>
      <c r="B65" s="72"/>
      <c r="C65" s="72"/>
      <c r="D65" s="72"/>
      <c r="E65" s="72"/>
      <c r="F65" s="72"/>
      <c r="G65" s="72"/>
      <c r="H65" s="72"/>
    </row>
    <row r="66" spans="1:8" x14ac:dyDescent="0.25">
      <c r="A66" s="72"/>
      <c r="B66" s="72"/>
      <c r="C66" s="72"/>
      <c r="D66" s="72"/>
      <c r="E66" s="72"/>
      <c r="F66" s="72"/>
      <c r="G66" s="72"/>
      <c r="H66" s="72"/>
    </row>
    <row r="67" spans="1:8" x14ac:dyDescent="0.25">
      <c r="A67" s="72"/>
      <c r="B67" s="72"/>
      <c r="C67" s="72"/>
      <c r="D67" s="72"/>
      <c r="E67" s="72"/>
      <c r="F67" s="72"/>
      <c r="G67" s="72"/>
      <c r="H67" s="72"/>
    </row>
    <row r="68" spans="1:8" x14ac:dyDescent="0.25">
      <c r="A68" s="72"/>
      <c r="B68" s="72"/>
      <c r="C68" s="72"/>
      <c r="D68" s="72"/>
      <c r="E68" s="72"/>
      <c r="F68" s="72"/>
      <c r="G68" s="72"/>
      <c r="H68" s="72"/>
    </row>
    <row r="69" spans="1:8" x14ac:dyDescent="0.25">
      <c r="A69" s="72"/>
      <c r="B69" s="72"/>
      <c r="C69" s="72"/>
      <c r="D69" s="72"/>
      <c r="E69" s="72"/>
      <c r="F69" s="72"/>
      <c r="G69" s="72"/>
      <c r="H69" s="72"/>
    </row>
    <row r="70" spans="1:8" s="18" customFormat="1" x14ac:dyDescent="0.25"/>
    <row r="71" spans="1:8" x14ac:dyDescent="0.25">
      <c r="B71" s="17" t="s">
        <v>50</v>
      </c>
      <c r="C71" s="48"/>
      <c r="D71" s="15" t="s">
        <v>51</v>
      </c>
      <c r="E71" s="48"/>
      <c r="F71" s="15" t="s">
        <v>52</v>
      </c>
    </row>
    <row r="74" spans="1:8" x14ac:dyDescent="0.25">
      <c r="A74" s="42"/>
      <c r="B74" s="42"/>
      <c r="C74" s="42"/>
      <c r="F74" s="42"/>
      <c r="G74" s="42"/>
      <c r="H74" s="42"/>
    </row>
    <row r="75" spans="1:8" x14ac:dyDescent="0.25">
      <c r="A75" s="73" t="str">
        <f>IF(C11="","",C11)</f>
        <v/>
      </c>
      <c r="B75" s="73"/>
      <c r="C75" s="73"/>
      <c r="F75" s="73" t="str">
        <f>IF(C17="","",C17)</f>
        <v/>
      </c>
      <c r="G75" s="73"/>
      <c r="H75" s="73"/>
    </row>
    <row r="76" spans="1:8" x14ac:dyDescent="0.25">
      <c r="A76" s="74" t="str">
        <f>A11</f>
        <v>RESPONSÁVEL PELAS INFORMAÇÕES</v>
      </c>
      <c r="B76" s="74"/>
      <c r="C76" s="74"/>
      <c r="F76" s="74" t="str">
        <f>A17</f>
        <v>SECRETÁRIO/DIRETOR  PRESIDENTE</v>
      </c>
      <c r="G76" s="74"/>
      <c r="H76" s="74"/>
    </row>
  </sheetData>
  <sheetProtection algorithmName="SHA-512" hashValue="rv7T1dktzmg79Uo0H/7zdaaEeO9ZAeAODBEIzojlHsXyGqMuqv/yrX5KBTRJHk0a1+WWSWEleb7E29/XGreUcg==" saltValue="swClKECYDJDz/2Uh6/9D6A==" spinCount="100000" sheet="1" objects="1" scenarios="1"/>
  <mergeCells count="36">
    <mergeCell ref="A5:H5"/>
    <mergeCell ref="C9:F9"/>
    <mergeCell ref="A11:B11"/>
    <mergeCell ref="C11:F11"/>
    <mergeCell ref="A7:H7"/>
    <mergeCell ref="A13:B13"/>
    <mergeCell ref="C13:F13"/>
    <mergeCell ref="C15:F15"/>
    <mergeCell ref="C17:F17"/>
    <mergeCell ref="A9:B9"/>
    <mergeCell ref="A17:B17"/>
    <mergeCell ref="A15:B15"/>
    <mergeCell ref="B34:H34"/>
    <mergeCell ref="A40:H40"/>
    <mergeCell ref="B41:H41"/>
    <mergeCell ref="B30:H32"/>
    <mergeCell ref="B26:H26"/>
    <mergeCell ref="A19:H19"/>
    <mergeCell ref="B28:H28"/>
    <mergeCell ref="A21:H21"/>
    <mergeCell ref="B22:H22"/>
    <mergeCell ref="B24:H24"/>
    <mergeCell ref="F76:H76"/>
    <mergeCell ref="A75:C75"/>
    <mergeCell ref="A76:C76"/>
    <mergeCell ref="B53:H53"/>
    <mergeCell ref="B55:H57"/>
    <mergeCell ref="A59:H59"/>
    <mergeCell ref="A61:H61"/>
    <mergeCell ref="B36:H38"/>
    <mergeCell ref="B47:H47"/>
    <mergeCell ref="B49:H51"/>
    <mergeCell ref="A62:H69"/>
    <mergeCell ref="F75:H75"/>
    <mergeCell ref="B43:H43"/>
    <mergeCell ref="B45:H4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'Valores Atuais'!$B$3:$B$34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B27" sqref="B27:J27"/>
    </sheetView>
  </sheetViews>
  <sheetFormatPr defaultRowHeight="15" x14ac:dyDescent="0.25"/>
  <cols>
    <col min="1" max="1" width="3" bestFit="1" customWidth="1"/>
    <col min="2" max="2" width="9.42578125" bestFit="1" customWidth="1"/>
    <col min="3" max="3" width="16.85546875" hidden="1" customWidth="1"/>
    <col min="4" max="4" width="16.85546875" customWidth="1"/>
    <col min="5" max="5" width="16.85546875" hidden="1" customWidth="1"/>
    <col min="6" max="6" width="16.85546875" customWidth="1"/>
    <col min="7" max="7" width="16.85546875" hidden="1" customWidth="1"/>
    <col min="8" max="10" width="16.85546875" bestFit="1" customWidth="1"/>
    <col min="11" max="11" width="13.28515625" bestFit="1" customWidth="1"/>
  </cols>
  <sheetData>
    <row r="1" spans="1:10" x14ac:dyDescent="0.25">
      <c r="C1" s="107" t="s">
        <v>1</v>
      </c>
      <c r="D1" s="107"/>
      <c r="E1" s="107" t="s">
        <v>2</v>
      </c>
      <c r="F1" s="107"/>
      <c r="G1" s="108" t="s">
        <v>3</v>
      </c>
      <c r="H1" s="108"/>
    </row>
    <row r="2" spans="1:10" x14ac:dyDescent="0.25">
      <c r="A2" s="1"/>
      <c r="B2" s="2" t="s">
        <v>0</v>
      </c>
      <c r="C2" s="12" t="s">
        <v>36</v>
      </c>
      <c r="D2" s="13">
        <v>-0.15</v>
      </c>
      <c r="E2" s="12" t="s">
        <v>36</v>
      </c>
      <c r="F2" s="13">
        <v>-0.15</v>
      </c>
      <c r="G2" s="12" t="s">
        <v>36</v>
      </c>
      <c r="H2" s="13">
        <v>-0.15</v>
      </c>
      <c r="I2" s="14" t="s">
        <v>34</v>
      </c>
      <c r="J2" s="14" t="s">
        <v>35</v>
      </c>
    </row>
    <row r="3" spans="1:10" x14ac:dyDescent="0.25">
      <c r="A3" s="3">
        <v>1</v>
      </c>
      <c r="B3" s="4" t="s">
        <v>4</v>
      </c>
      <c r="C3" s="5">
        <v>11634.65</v>
      </c>
      <c r="D3" s="5">
        <f>C3*0.85</f>
        <v>9889.4524999999994</v>
      </c>
      <c r="E3" s="5">
        <v>8001.79</v>
      </c>
      <c r="F3" s="5">
        <f>E3*0.85</f>
        <v>6801.5214999999998</v>
      </c>
      <c r="G3" s="6">
        <f>C3+E3</f>
        <v>19636.439999999999</v>
      </c>
      <c r="H3" s="6">
        <f>D3+F3</f>
        <v>16690.973999999998</v>
      </c>
      <c r="I3" s="11">
        <f>D3</f>
        <v>9889.4524999999994</v>
      </c>
      <c r="J3" s="11">
        <f>F3</f>
        <v>6801.5214999999998</v>
      </c>
    </row>
    <row r="4" spans="1:10" x14ac:dyDescent="0.25">
      <c r="A4" s="3">
        <v>2</v>
      </c>
      <c r="B4" s="7" t="s">
        <v>5</v>
      </c>
      <c r="C4" s="5">
        <v>10836.14</v>
      </c>
      <c r="D4" s="5">
        <f t="shared" ref="D4:F31" si="0">C4*0.85</f>
        <v>9210.7189999999991</v>
      </c>
      <c r="E4" s="5">
        <v>2705.78</v>
      </c>
      <c r="F4" s="5">
        <f t="shared" si="0"/>
        <v>2299.913</v>
      </c>
      <c r="G4" s="6">
        <f t="shared" ref="G4:G31" si="1">C4+E4</f>
        <v>13541.92</v>
      </c>
      <c r="H4" s="6">
        <f t="shared" ref="H4:H31" si="2">D4+F4</f>
        <v>11510.632</v>
      </c>
      <c r="I4" s="11">
        <f t="shared" ref="I4:I5" si="3">D4</f>
        <v>9210.7189999999991</v>
      </c>
      <c r="J4" s="11">
        <f t="shared" ref="J4:J5" si="4">F4</f>
        <v>2299.913</v>
      </c>
    </row>
    <row r="5" spans="1:10" x14ac:dyDescent="0.25">
      <c r="A5" s="3">
        <v>3</v>
      </c>
      <c r="B5" s="7" t="s">
        <v>6</v>
      </c>
      <c r="C5" s="5">
        <v>9477.34</v>
      </c>
      <c r="D5" s="5">
        <f t="shared" si="0"/>
        <v>8055.7389999999996</v>
      </c>
      <c r="E5" s="5">
        <v>3468.84</v>
      </c>
      <c r="F5" s="5">
        <f t="shared" si="0"/>
        <v>2948.5140000000001</v>
      </c>
      <c r="G5" s="6">
        <f t="shared" si="1"/>
        <v>12946.18</v>
      </c>
      <c r="H5" s="6">
        <f t="shared" si="2"/>
        <v>11004.253000000001</v>
      </c>
      <c r="I5" s="11">
        <f t="shared" si="3"/>
        <v>8055.7389999999996</v>
      </c>
      <c r="J5" s="11">
        <f t="shared" si="4"/>
        <v>2948.5140000000001</v>
      </c>
    </row>
    <row r="6" spans="1:10" x14ac:dyDescent="0.25">
      <c r="A6" s="3">
        <v>5</v>
      </c>
      <c r="B6" s="50" t="s">
        <v>7</v>
      </c>
      <c r="C6" s="51">
        <v>1431812.18</v>
      </c>
      <c r="D6" s="51">
        <f t="shared" si="0"/>
        <v>1217040.3529999999</v>
      </c>
      <c r="E6" s="51">
        <v>1270156.79</v>
      </c>
      <c r="F6" s="51">
        <f t="shared" si="0"/>
        <v>1079633.2715</v>
      </c>
      <c r="G6" s="52">
        <f t="shared" si="1"/>
        <v>2701968.9699999997</v>
      </c>
      <c r="H6" s="52">
        <f t="shared" si="2"/>
        <v>2296673.6244999999</v>
      </c>
      <c r="I6" s="53">
        <f>D6+400000</f>
        <v>1617040.3529999999</v>
      </c>
      <c r="J6" s="59">
        <f>F6</f>
        <v>1079633.2715</v>
      </c>
    </row>
    <row r="7" spans="1:10" x14ac:dyDescent="0.25">
      <c r="A7" s="3">
        <v>7</v>
      </c>
      <c r="B7" s="50" t="s">
        <v>8</v>
      </c>
      <c r="C7" s="51">
        <v>28846.14</v>
      </c>
      <c r="D7" s="51">
        <f t="shared" si="0"/>
        <v>24519.218999999997</v>
      </c>
      <c r="E7" s="51">
        <v>24556.62</v>
      </c>
      <c r="F7" s="51">
        <f t="shared" si="0"/>
        <v>20873.127</v>
      </c>
      <c r="G7" s="52">
        <f t="shared" si="1"/>
        <v>53402.759999999995</v>
      </c>
      <c r="H7" s="52">
        <f t="shared" si="2"/>
        <v>45392.345999999998</v>
      </c>
      <c r="I7" s="53">
        <f>D7+40000</f>
        <v>64519.218999999997</v>
      </c>
      <c r="J7" s="53">
        <f>F7+20000</f>
        <v>40873.127</v>
      </c>
    </row>
    <row r="8" spans="1:10" x14ac:dyDescent="0.25">
      <c r="A8" s="3">
        <v>8</v>
      </c>
      <c r="B8" s="7" t="s">
        <v>9</v>
      </c>
      <c r="C8" s="5">
        <v>18438.54</v>
      </c>
      <c r="D8" s="5">
        <f t="shared" si="0"/>
        <v>15672.759</v>
      </c>
      <c r="E8" s="5">
        <v>20114.32</v>
      </c>
      <c r="F8" s="5">
        <f>E8*0.85+0.01</f>
        <v>17097.181999999997</v>
      </c>
      <c r="G8" s="6">
        <f t="shared" si="1"/>
        <v>38552.86</v>
      </c>
      <c r="H8" s="6">
        <f t="shared" si="2"/>
        <v>32769.940999999999</v>
      </c>
      <c r="I8" s="11">
        <f>D8</f>
        <v>15672.759</v>
      </c>
      <c r="J8" s="11">
        <f>F8</f>
        <v>17097.181999999997</v>
      </c>
    </row>
    <row r="9" spans="1:10" x14ac:dyDescent="0.25">
      <c r="A9" s="3">
        <v>9</v>
      </c>
      <c r="B9" s="7" t="s">
        <v>10</v>
      </c>
      <c r="C9" s="5">
        <v>224518.64</v>
      </c>
      <c r="D9" s="5">
        <f t="shared" si="0"/>
        <v>190840.84400000001</v>
      </c>
      <c r="E9" s="5">
        <v>155202.29999999999</v>
      </c>
      <c r="F9" s="5">
        <f t="shared" si="0"/>
        <v>131921.95499999999</v>
      </c>
      <c r="G9" s="6">
        <f t="shared" si="1"/>
        <v>379720.94</v>
      </c>
      <c r="H9" s="6">
        <f t="shared" si="2"/>
        <v>322762.799</v>
      </c>
      <c r="I9" s="11">
        <f t="shared" ref="I9:I10" si="5">D9</f>
        <v>190840.84400000001</v>
      </c>
      <c r="J9" s="11">
        <f t="shared" ref="J9:J10" si="6">F9</f>
        <v>131921.95499999999</v>
      </c>
    </row>
    <row r="10" spans="1:10" x14ac:dyDescent="0.25">
      <c r="A10" s="3">
        <v>11</v>
      </c>
      <c r="B10" s="7" t="s">
        <v>11</v>
      </c>
      <c r="C10" s="5">
        <v>59981.4</v>
      </c>
      <c r="D10" s="5">
        <f t="shared" si="0"/>
        <v>50984.19</v>
      </c>
      <c r="E10" s="5">
        <v>40779.300000000003</v>
      </c>
      <c r="F10" s="5">
        <f t="shared" si="0"/>
        <v>34662.404999999999</v>
      </c>
      <c r="G10" s="6">
        <f t="shared" si="1"/>
        <v>100760.70000000001</v>
      </c>
      <c r="H10" s="6">
        <f t="shared" si="2"/>
        <v>85646.595000000001</v>
      </c>
      <c r="I10" s="11">
        <f t="shared" si="5"/>
        <v>50984.19</v>
      </c>
      <c r="J10" s="11">
        <f t="shared" si="6"/>
        <v>34662.404999999999</v>
      </c>
    </row>
    <row r="11" spans="1:10" x14ac:dyDescent="0.25">
      <c r="A11" s="3">
        <v>12</v>
      </c>
      <c r="B11" s="7" t="s">
        <v>12</v>
      </c>
      <c r="C11" s="5">
        <v>20000</v>
      </c>
      <c r="D11" s="5">
        <f t="shared" si="0"/>
        <v>17000</v>
      </c>
      <c r="E11" s="5">
        <v>14000</v>
      </c>
      <c r="F11" s="5">
        <f t="shared" si="0"/>
        <v>11900</v>
      </c>
      <c r="G11" s="6">
        <f t="shared" si="1"/>
        <v>34000</v>
      </c>
      <c r="H11" s="6">
        <f t="shared" si="2"/>
        <v>28900</v>
      </c>
      <c r="I11" s="11">
        <f>D11</f>
        <v>17000</v>
      </c>
      <c r="J11" s="11">
        <f>F11</f>
        <v>11900</v>
      </c>
    </row>
    <row r="12" spans="1:10" x14ac:dyDescent="0.25">
      <c r="A12" s="3">
        <v>14</v>
      </c>
      <c r="B12" s="7" t="s">
        <v>13</v>
      </c>
      <c r="C12" s="5">
        <v>20000</v>
      </c>
      <c r="D12" s="5">
        <f t="shared" si="0"/>
        <v>17000</v>
      </c>
      <c r="E12" s="5">
        <v>10000</v>
      </c>
      <c r="F12" s="5">
        <f t="shared" si="0"/>
        <v>8500</v>
      </c>
      <c r="G12" s="6">
        <f t="shared" si="1"/>
        <v>30000</v>
      </c>
      <c r="H12" s="6">
        <f t="shared" si="2"/>
        <v>25500</v>
      </c>
      <c r="I12" s="11">
        <f t="shared" ref="I12:I13" si="7">D12</f>
        <v>17000</v>
      </c>
      <c r="J12" s="11">
        <f t="shared" ref="J12:J13" si="8">F12</f>
        <v>8500</v>
      </c>
    </row>
    <row r="13" spans="1:10" x14ac:dyDescent="0.25">
      <c r="A13" s="3">
        <v>15</v>
      </c>
      <c r="B13" s="7" t="s">
        <v>14</v>
      </c>
      <c r="C13" s="5">
        <v>730379.01</v>
      </c>
      <c r="D13" s="5">
        <f t="shared" si="0"/>
        <v>620822.15850000002</v>
      </c>
      <c r="E13" s="5">
        <v>796322.08</v>
      </c>
      <c r="F13" s="5">
        <f t="shared" si="0"/>
        <v>676873.76799999992</v>
      </c>
      <c r="G13" s="6">
        <f t="shared" si="1"/>
        <v>1526701.0899999999</v>
      </c>
      <c r="H13" s="6">
        <f t="shared" si="2"/>
        <v>1297695.9265000001</v>
      </c>
      <c r="I13" s="11">
        <f t="shared" si="7"/>
        <v>620822.15850000002</v>
      </c>
      <c r="J13" s="11">
        <f t="shared" si="8"/>
        <v>676873.76799999992</v>
      </c>
    </row>
    <row r="14" spans="1:10" x14ac:dyDescent="0.25">
      <c r="A14" s="3">
        <v>17</v>
      </c>
      <c r="B14" s="50" t="s">
        <v>15</v>
      </c>
      <c r="C14" s="51">
        <v>350000</v>
      </c>
      <c r="D14" s="51">
        <f t="shared" si="0"/>
        <v>297500</v>
      </c>
      <c r="E14" s="51">
        <v>220000</v>
      </c>
      <c r="F14" s="51">
        <f t="shared" si="0"/>
        <v>187000</v>
      </c>
      <c r="G14" s="52">
        <f t="shared" si="1"/>
        <v>570000</v>
      </c>
      <c r="H14" s="52">
        <f t="shared" si="2"/>
        <v>484500</v>
      </c>
      <c r="I14" s="60">
        <f>D14-22700</f>
        <v>274800</v>
      </c>
      <c r="J14" s="60">
        <f>F14-13300</f>
        <v>173700</v>
      </c>
    </row>
    <row r="15" spans="1:10" x14ac:dyDescent="0.25">
      <c r="A15" s="3">
        <v>19</v>
      </c>
      <c r="B15" s="7" t="s">
        <v>16</v>
      </c>
      <c r="C15" s="5">
        <v>757234.29</v>
      </c>
      <c r="D15" s="5">
        <f t="shared" si="0"/>
        <v>643649.14650000003</v>
      </c>
      <c r="E15" s="5">
        <v>996469.83</v>
      </c>
      <c r="F15" s="5">
        <f t="shared" si="0"/>
        <v>846999.35549999995</v>
      </c>
      <c r="G15" s="6">
        <f t="shared" si="1"/>
        <v>1753704.12</v>
      </c>
      <c r="H15" s="6">
        <f t="shared" si="2"/>
        <v>1490648.5019999999</v>
      </c>
      <c r="I15" s="11">
        <f t="shared" ref="I15" si="9">D15</f>
        <v>643649.14650000003</v>
      </c>
      <c r="J15" s="11">
        <f t="shared" ref="J15" si="10">F15</f>
        <v>846999.35549999995</v>
      </c>
    </row>
    <row r="16" spans="1:10" x14ac:dyDescent="0.25">
      <c r="A16" s="3">
        <v>20</v>
      </c>
      <c r="B16" s="50" t="s">
        <v>17</v>
      </c>
      <c r="C16" s="51">
        <v>32037</v>
      </c>
      <c r="D16" s="51">
        <f t="shared" si="0"/>
        <v>27231.45</v>
      </c>
      <c r="E16" s="51">
        <v>19807.400000000001</v>
      </c>
      <c r="F16" s="51">
        <f t="shared" si="0"/>
        <v>16836.29</v>
      </c>
      <c r="G16" s="52">
        <f t="shared" si="1"/>
        <v>51844.4</v>
      </c>
      <c r="H16" s="52">
        <f t="shared" si="2"/>
        <v>44067.740000000005</v>
      </c>
      <c r="I16" s="53">
        <f>D16+22700</f>
        <v>49931.45</v>
      </c>
      <c r="J16" s="53">
        <f>F16+13300</f>
        <v>30136.29</v>
      </c>
    </row>
    <row r="17" spans="1:11" x14ac:dyDescent="0.25">
      <c r="A17" s="3">
        <v>21</v>
      </c>
      <c r="B17" s="7" t="s">
        <v>18</v>
      </c>
      <c r="C17" s="5">
        <v>4600</v>
      </c>
      <c r="D17" s="5">
        <f t="shared" si="0"/>
        <v>3910</v>
      </c>
      <c r="E17" s="5">
        <v>3500</v>
      </c>
      <c r="F17" s="5">
        <f t="shared" si="0"/>
        <v>2975</v>
      </c>
      <c r="G17" s="6">
        <f t="shared" si="1"/>
        <v>8100</v>
      </c>
      <c r="H17" s="6">
        <f t="shared" si="2"/>
        <v>6885</v>
      </c>
      <c r="I17" s="11">
        <f>D17</f>
        <v>3910</v>
      </c>
      <c r="J17" s="11">
        <f>F17</f>
        <v>2975</v>
      </c>
    </row>
    <row r="18" spans="1:11" x14ac:dyDescent="0.25">
      <c r="A18" s="3">
        <v>22</v>
      </c>
      <c r="B18" s="7" t="s">
        <v>19</v>
      </c>
      <c r="C18" s="5">
        <v>2555473.9700000002</v>
      </c>
      <c r="D18" s="5">
        <f t="shared" si="0"/>
        <v>2172152.8744999999</v>
      </c>
      <c r="E18" s="5">
        <v>1968257.3</v>
      </c>
      <c r="F18" s="5">
        <f t="shared" si="0"/>
        <v>1673018.7050000001</v>
      </c>
      <c r="G18" s="6">
        <f t="shared" si="1"/>
        <v>4523731.2700000005</v>
      </c>
      <c r="H18" s="6">
        <f t="shared" si="2"/>
        <v>3845171.5795</v>
      </c>
      <c r="I18" s="11">
        <f t="shared" ref="I18:I19" si="11">D18</f>
        <v>2172152.8744999999</v>
      </c>
      <c r="J18" s="11">
        <f t="shared" ref="J18:J19" si="12">F18</f>
        <v>1673018.7050000001</v>
      </c>
    </row>
    <row r="19" spans="1:11" x14ac:dyDescent="0.25">
      <c r="A19" s="3">
        <v>23</v>
      </c>
      <c r="B19" s="7" t="s">
        <v>20</v>
      </c>
      <c r="C19" s="5">
        <v>25860.16</v>
      </c>
      <c r="D19" s="61">
        <v>21981.14</v>
      </c>
      <c r="E19" s="5">
        <v>25451.279999999999</v>
      </c>
      <c r="F19" s="61">
        <v>21633.59</v>
      </c>
      <c r="G19" s="6">
        <f t="shared" si="1"/>
        <v>51311.44</v>
      </c>
      <c r="H19" s="6">
        <f t="shared" si="2"/>
        <v>43614.729999999996</v>
      </c>
      <c r="I19" s="11">
        <f t="shared" si="11"/>
        <v>21981.14</v>
      </c>
      <c r="J19" s="11">
        <f t="shared" si="12"/>
        <v>21633.59</v>
      </c>
    </row>
    <row r="20" spans="1:11" x14ac:dyDescent="0.25">
      <c r="A20" s="3">
        <v>24</v>
      </c>
      <c r="B20" s="7" t="s">
        <v>21</v>
      </c>
      <c r="C20" s="5">
        <v>8871781.6899999995</v>
      </c>
      <c r="D20" s="5">
        <f>C20*0.85-0.01</f>
        <v>7541014.4264999991</v>
      </c>
      <c r="E20" s="5">
        <v>6292841.7400000002</v>
      </c>
      <c r="F20" s="5">
        <f t="shared" si="0"/>
        <v>5348915.4790000003</v>
      </c>
      <c r="G20" s="6">
        <f t="shared" si="1"/>
        <v>15164623.43</v>
      </c>
      <c r="H20" s="6">
        <f t="shared" si="2"/>
        <v>12889929.905499998</v>
      </c>
      <c r="I20" s="11">
        <f t="shared" ref="I20" si="13">D20</f>
        <v>7541014.4264999991</v>
      </c>
      <c r="J20" s="11">
        <f t="shared" ref="J20" si="14">F20</f>
        <v>5348915.4790000003</v>
      </c>
    </row>
    <row r="21" spans="1:11" x14ac:dyDescent="0.25">
      <c r="A21" s="49">
        <v>25</v>
      </c>
      <c r="B21" s="50" t="s">
        <v>22</v>
      </c>
      <c r="C21" s="51">
        <v>12926.83</v>
      </c>
      <c r="D21" s="51">
        <f t="shared" si="0"/>
        <v>10987.8055</v>
      </c>
      <c r="E21" s="51">
        <v>4000</v>
      </c>
      <c r="F21" s="51">
        <f t="shared" si="0"/>
        <v>3400</v>
      </c>
      <c r="G21" s="52">
        <f t="shared" si="1"/>
        <v>16926.830000000002</v>
      </c>
      <c r="H21" s="52">
        <f t="shared" si="2"/>
        <v>14387.8055</v>
      </c>
      <c r="I21" s="53">
        <f>D21+16000</f>
        <v>26987.805500000002</v>
      </c>
      <c r="J21" s="53">
        <f>F21+14000</f>
        <v>17400</v>
      </c>
      <c r="K21" s="11"/>
    </row>
    <row r="22" spans="1:11" x14ac:dyDescent="0.25">
      <c r="A22" s="3">
        <v>26</v>
      </c>
      <c r="B22" s="7" t="s">
        <v>23</v>
      </c>
      <c r="C22" s="5">
        <v>5000</v>
      </c>
      <c r="D22" s="5">
        <f t="shared" si="0"/>
        <v>4250</v>
      </c>
      <c r="E22" s="5">
        <v>2216.66</v>
      </c>
      <c r="F22" s="5">
        <f t="shared" si="0"/>
        <v>1884.1609999999998</v>
      </c>
      <c r="G22" s="6">
        <f t="shared" si="1"/>
        <v>7216.66</v>
      </c>
      <c r="H22" s="6">
        <f t="shared" si="2"/>
        <v>6134.1610000000001</v>
      </c>
      <c r="I22" s="11">
        <f>D22</f>
        <v>4250</v>
      </c>
      <c r="J22" s="11">
        <f>F22</f>
        <v>1884.1609999999998</v>
      </c>
    </row>
    <row r="23" spans="1:11" x14ac:dyDescent="0.25">
      <c r="A23" s="3">
        <v>29</v>
      </c>
      <c r="B23" s="5" t="s">
        <v>24</v>
      </c>
      <c r="C23" s="5">
        <v>27485.45</v>
      </c>
      <c r="D23" s="5">
        <f t="shared" si="0"/>
        <v>23362.6325</v>
      </c>
      <c r="E23" s="5">
        <v>19526.599999999999</v>
      </c>
      <c r="F23" s="5">
        <f t="shared" si="0"/>
        <v>16597.609999999997</v>
      </c>
      <c r="G23" s="6">
        <f t="shared" si="1"/>
        <v>47012.05</v>
      </c>
      <c r="H23" s="6">
        <f t="shared" si="2"/>
        <v>39960.242499999993</v>
      </c>
      <c r="I23" s="11">
        <f t="shared" ref="I23:I24" si="15">D23</f>
        <v>23362.6325</v>
      </c>
      <c r="J23" s="11">
        <f t="shared" ref="J23:J24" si="16">F23</f>
        <v>16597.609999999997</v>
      </c>
    </row>
    <row r="24" spans="1:11" x14ac:dyDescent="0.25">
      <c r="A24" s="3">
        <v>31</v>
      </c>
      <c r="B24" s="7" t="s">
        <v>25</v>
      </c>
      <c r="C24" s="5">
        <v>40000</v>
      </c>
      <c r="D24" s="5">
        <f t="shared" si="0"/>
        <v>34000</v>
      </c>
      <c r="E24" s="5">
        <v>16000</v>
      </c>
      <c r="F24" s="5">
        <f t="shared" si="0"/>
        <v>13600</v>
      </c>
      <c r="G24" s="6">
        <f t="shared" si="1"/>
        <v>56000</v>
      </c>
      <c r="H24" s="6">
        <f t="shared" si="2"/>
        <v>47600</v>
      </c>
      <c r="I24" s="11">
        <f t="shared" si="15"/>
        <v>34000</v>
      </c>
      <c r="J24" s="11">
        <f t="shared" si="16"/>
        <v>13600</v>
      </c>
    </row>
    <row r="25" spans="1:11" x14ac:dyDescent="0.25">
      <c r="A25" s="49">
        <v>32</v>
      </c>
      <c r="B25" s="50" t="s">
        <v>26</v>
      </c>
      <c r="C25" s="51">
        <v>166748.88</v>
      </c>
      <c r="D25" s="51">
        <f t="shared" si="0"/>
        <v>141736.54800000001</v>
      </c>
      <c r="E25" s="51">
        <v>19357.919999999998</v>
      </c>
      <c r="F25" s="51">
        <f t="shared" si="0"/>
        <v>16454.231999999996</v>
      </c>
      <c r="G25" s="52">
        <f t="shared" si="1"/>
        <v>186106.8</v>
      </c>
      <c r="H25" s="52">
        <f t="shared" si="2"/>
        <v>158190.78</v>
      </c>
      <c r="I25" s="59">
        <f>D25</f>
        <v>141736.54800000001</v>
      </c>
      <c r="J25" s="53">
        <f>F25+49482.48</f>
        <v>65936.712</v>
      </c>
    </row>
    <row r="26" spans="1:11" x14ac:dyDescent="0.25">
      <c r="A26" s="3">
        <v>33</v>
      </c>
      <c r="B26" s="7" t="s">
        <v>27</v>
      </c>
      <c r="C26" s="5">
        <v>120000</v>
      </c>
      <c r="D26" s="5">
        <f t="shared" si="0"/>
        <v>102000</v>
      </c>
      <c r="E26" s="5">
        <v>90000</v>
      </c>
      <c r="F26" s="5">
        <f t="shared" si="0"/>
        <v>76500</v>
      </c>
      <c r="G26" s="6">
        <f t="shared" si="1"/>
        <v>210000</v>
      </c>
      <c r="H26" s="6">
        <f t="shared" si="2"/>
        <v>178500</v>
      </c>
      <c r="I26" s="11">
        <f t="shared" ref="I26" si="17">D26</f>
        <v>102000</v>
      </c>
      <c r="J26" s="11">
        <f t="shared" ref="J26" si="18">F26</f>
        <v>76500</v>
      </c>
    </row>
    <row r="27" spans="1:11" x14ac:dyDescent="0.25">
      <c r="A27" s="3">
        <v>35</v>
      </c>
      <c r="B27" s="64" t="s">
        <v>28</v>
      </c>
      <c r="C27" s="65">
        <v>2029142.58</v>
      </c>
      <c r="D27" s="65">
        <v>1724771.19</v>
      </c>
      <c r="E27" s="65">
        <v>1036902.93</v>
      </c>
      <c r="F27" s="65">
        <v>881367.49</v>
      </c>
      <c r="G27" s="66">
        <f t="shared" si="1"/>
        <v>3066045.5100000002</v>
      </c>
      <c r="H27" s="66">
        <v>2606138.69</v>
      </c>
      <c r="I27" s="67">
        <f>D27</f>
        <v>1724771.19</v>
      </c>
      <c r="J27" s="67">
        <f>F27</f>
        <v>881367.49</v>
      </c>
    </row>
    <row r="28" spans="1:11" x14ac:dyDescent="0.25">
      <c r="A28" s="3">
        <v>36</v>
      </c>
      <c r="B28" s="7" t="s">
        <v>29</v>
      </c>
      <c r="C28" s="5">
        <v>3116565.92</v>
      </c>
      <c r="D28" s="5">
        <f t="shared" si="0"/>
        <v>2649081.0319999997</v>
      </c>
      <c r="E28" s="5">
        <v>1596697.46</v>
      </c>
      <c r="F28" s="5">
        <f t="shared" si="0"/>
        <v>1357192.841</v>
      </c>
      <c r="G28" s="6">
        <f t="shared" si="1"/>
        <v>4713263.38</v>
      </c>
      <c r="H28" s="6">
        <f t="shared" si="2"/>
        <v>4006273.8729999997</v>
      </c>
      <c r="I28" s="11">
        <f>D28</f>
        <v>2649081.0319999997</v>
      </c>
      <c r="J28" s="11">
        <f>F28</f>
        <v>1357192.841</v>
      </c>
    </row>
    <row r="29" spans="1:11" x14ac:dyDescent="0.25">
      <c r="A29" s="3">
        <v>37</v>
      </c>
      <c r="B29" s="7" t="s">
        <v>30</v>
      </c>
      <c r="C29" s="5">
        <v>315034.88</v>
      </c>
      <c r="D29" s="5">
        <f t="shared" si="0"/>
        <v>267779.64799999999</v>
      </c>
      <c r="E29" s="5">
        <v>262782.08000000002</v>
      </c>
      <c r="F29" s="5">
        <f t="shared" si="0"/>
        <v>223364.76800000001</v>
      </c>
      <c r="G29" s="6">
        <f t="shared" si="1"/>
        <v>577816.96</v>
      </c>
      <c r="H29" s="6">
        <v>491144.41</v>
      </c>
      <c r="I29" s="11">
        <f t="shared" ref="I29:I30" si="19">D29</f>
        <v>267779.64799999999</v>
      </c>
      <c r="J29" s="11">
        <f t="shared" ref="J29:J30" si="20">F29</f>
        <v>223364.76800000001</v>
      </c>
    </row>
    <row r="30" spans="1:11" x14ac:dyDescent="0.25">
      <c r="A30" s="3">
        <v>38</v>
      </c>
      <c r="B30" s="8" t="s">
        <v>31</v>
      </c>
      <c r="C30" s="9">
        <v>15652.76</v>
      </c>
      <c r="D30" s="5">
        <v>13304.85</v>
      </c>
      <c r="E30" s="9">
        <v>9450.6</v>
      </c>
      <c r="F30" s="5">
        <v>8033.01</v>
      </c>
      <c r="G30" s="6">
        <f t="shared" si="1"/>
        <v>25103.360000000001</v>
      </c>
      <c r="H30" s="6">
        <v>21337.85</v>
      </c>
      <c r="I30" s="11">
        <f t="shared" si="19"/>
        <v>13304.85</v>
      </c>
      <c r="J30" s="11">
        <f t="shared" si="20"/>
        <v>8033.01</v>
      </c>
    </row>
    <row r="31" spans="1:11" x14ac:dyDescent="0.25">
      <c r="A31" s="3">
        <v>39</v>
      </c>
      <c r="B31" s="8" t="s">
        <v>32</v>
      </c>
      <c r="C31" s="9">
        <v>55459.839999999997</v>
      </c>
      <c r="D31" s="5">
        <f t="shared" si="0"/>
        <v>47140.863999999994</v>
      </c>
      <c r="E31" s="9">
        <v>37100</v>
      </c>
      <c r="F31" s="5">
        <f t="shared" si="0"/>
        <v>31535</v>
      </c>
      <c r="G31" s="6">
        <f t="shared" si="1"/>
        <v>92559.84</v>
      </c>
      <c r="H31" s="6">
        <f t="shared" si="2"/>
        <v>78675.864000000001</v>
      </c>
      <c r="I31" s="11">
        <f>D31</f>
        <v>47140.863999999994</v>
      </c>
      <c r="J31" s="11">
        <f>F31</f>
        <v>31535</v>
      </c>
    </row>
    <row r="32" spans="1:11" x14ac:dyDescent="0.25">
      <c r="A32" s="54">
        <v>40</v>
      </c>
      <c r="B32" s="55" t="s">
        <v>37</v>
      </c>
      <c r="C32" s="50"/>
      <c r="D32" s="56">
        <v>70722.789999999994</v>
      </c>
      <c r="E32" s="57"/>
      <c r="F32" s="56">
        <v>54653.4</v>
      </c>
      <c r="G32" s="57"/>
      <c r="H32" s="53">
        <f>D32+F32</f>
        <v>125376.19</v>
      </c>
      <c r="I32" s="53">
        <f>D32</f>
        <v>70722.789999999994</v>
      </c>
      <c r="J32" s="53">
        <f>F32</f>
        <v>54653.4</v>
      </c>
    </row>
    <row r="33" spans="1:10" x14ac:dyDescent="0.25">
      <c r="A33" s="49">
        <v>41</v>
      </c>
      <c r="B33" s="58" t="s">
        <v>38</v>
      </c>
      <c r="C33" s="50"/>
      <c r="D33" s="56">
        <v>70000</v>
      </c>
      <c r="E33" s="50"/>
      <c r="F33" s="56">
        <v>40000</v>
      </c>
      <c r="G33" s="50"/>
      <c r="H33" s="53">
        <f>D33+F33</f>
        <v>110000</v>
      </c>
      <c r="I33" s="53">
        <f>D33</f>
        <v>70000</v>
      </c>
      <c r="J33" s="53">
        <f>F33</f>
        <v>40000</v>
      </c>
    </row>
    <row r="34" spans="1:10" x14ac:dyDescent="0.25">
      <c r="A34" s="3">
        <v>42</v>
      </c>
      <c r="B34" s="58" t="s">
        <v>39</v>
      </c>
      <c r="C34" s="50"/>
      <c r="D34" s="56">
        <v>5000</v>
      </c>
      <c r="E34" s="50"/>
      <c r="F34" s="56">
        <v>5000</v>
      </c>
      <c r="G34" s="50"/>
      <c r="H34" s="53">
        <f>D34+F34</f>
        <v>10000</v>
      </c>
      <c r="I34" s="53">
        <f>D34</f>
        <v>5000</v>
      </c>
      <c r="J34" s="53">
        <f>F34</f>
        <v>5000</v>
      </c>
    </row>
    <row r="35" spans="1:10" x14ac:dyDescent="0.25">
      <c r="A35" s="106" t="s">
        <v>33</v>
      </c>
      <c r="B35" s="106"/>
      <c r="C35" s="10">
        <f>SUM(C3:C31)</f>
        <v>21066928.290000003</v>
      </c>
      <c r="D35" s="10"/>
      <c r="E35" s="10">
        <f>SUM(E3:E31)</f>
        <v>14965669.620000001</v>
      </c>
      <c r="F35" s="10"/>
      <c r="G35" s="10">
        <f>SUM(G3:G31)</f>
        <v>36032597.910000004</v>
      </c>
      <c r="H35" s="63">
        <f>SUM(H3:H33)</f>
        <v>30863084.414000005</v>
      </c>
      <c r="I35" s="63">
        <f>SUM(I3:I34)</f>
        <v>18508611.831499998</v>
      </c>
      <c r="J35" s="63">
        <f>SUM(J3:J34)</f>
        <v>12903955.068499999</v>
      </c>
    </row>
    <row r="36" spans="1:10" x14ac:dyDescent="0.25">
      <c r="B36" s="62" t="s">
        <v>64</v>
      </c>
      <c r="C36" s="62"/>
      <c r="D36" s="62"/>
      <c r="E36" s="62"/>
      <c r="F36" s="62"/>
      <c r="G36" s="62"/>
      <c r="H36" s="62"/>
      <c r="I36" s="109">
        <f>SUM(I35:J35)</f>
        <v>31412566.899999999</v>
      </c>
      <c r="J36" s="109"/>
    </row>
  </sheetData>
  <mergeCells count="5">
    <mergeCell ref="A35:B35"/>
    <mergeCell ref="C1:D1"/>
    <mergeCell ref="E1:F1"/>
    <mergeCell ref="G1:H1"/>
    <mergeCell ref="I36:J3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 de Documento</vt:lpstr>
      <vt:lpstr>Valores Atuais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Rocha Sarmento Junior</dc:creator>
  <cp:lastModifiedBy>Walter Rocha Sarmento Junior</cp:lastModifiedBy>
  <cp:lastPrinted>2019-09-02T15:13:38Z</cp:lastPrinted>
  <dcterms:created xsi:type="dcterms:W3CDTF">2019-08-23T13:28:37Z</dcterms:created>
  <dcterms:modified xsi:type="dcterms:W3CDTF">2019-09-02T15:28:44Z</dcterms:modified>
</cp:coreProperties>
</file>